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C2D2EB4B-ABDC-460C-B24A-8CD4EDB5AADF}" xr6:coauthVersionLast="47" xr6:coauthVersionMax="47" xr10:uidLastSave="{00000000-0000-0000-0000-000000000000}"/>
  <bookViews>
    <workbookView xWindow="-104" yWindow="-104" windowWidth="22326" windowHeight="11947" xr2:uid="{E58C7E97-6C75-4C65-A887-3ED8685ACD19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C80" i="8" s="1"/>
  <c r="D56" i="8"/>
  <c r="F51" i="8"/>
  <c r="F50" i="8"/>
  <c r="F48" i="8"/>
  <c r="C48" i="8"/>
  <c r="F47" i="8"/>
  <c r="C47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H21" i="8"/>
  <c r="F49" i="8" s="1"/>
  <c r="H20" i="8"/>
  <c r="H19" i="8"/>
  <c r="E17" i="8"/>
  <c r="H15" i="8"/>
  <c r="F46" i="8" s="1"/>
  <c r="H14" i="8"/>
  <c r="F45" i="8" s="1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C128" i="7"/>
  <c r="G119" i="7"/>
  <c r="G118" i="7"/>
  <c r="H117" i="7"/>
  <c r="H113" i="7"/>
  <c r="H106" i="7"/>
  <c r="H102" i="7"/>
  <c r="H100" i="7"/>
  <c r="H97" i="7"/>
  <c r="H95" i="7"/>
  <c r="H92" i="7"/>
  <c r="G86" i="7"/>
  <c r="H85" i="7"/>
  <c r="G79" i="7"/>
  <c r="H79" i="7" s="1"/>
  <c r="H74" i="7"/>
  <c r="H66" i="7"/>
  <c r="H62" i="7"/>
  <c r="H53" i="7"/>
  <c r="G51" i="7"/>
  <c r="G68" i="7" s="1"/>
  <c r="G45" i="7"/>
  <c r="F45" i="7"/>
  <c r="C45" i="7"/>
  <c r="H42" i="7"/>
  <c r="G39" i="7"/>
  <c r="G67" i="7" s="1"/>
  <c r="H38" i="7"/>
  <c r="G38" i="7"/>
  <c r="G37" i="7"/>
  <c r="H37" i="7" s="1"/>
  <c r="H39" i="7" s="1"/>
  <c r="H36" i="7"/>
  <c r="H32" i="7"/>
  <c r="H133" i="7" s="1"/>
  <c r="H27" i="7"/>
  <c r="H26" i="7"/>
  <c r="H25" i="7"/>
  <c r="H20" i="7"/>
  <c r="F12" i="7"/>
  <c r="H9" i="7"/>
  <c r="H7" i="7"/>
  <c r="H6" i="7"/>
  <c r="B4" i="7"/>
  <c r="B3" i="7"/>
  <c r="H132" i="6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3" i="6"/>
  <c r="F45" i="6"/>
  <c r="C45" i="6"/>
  <c r="G45" i="6" s="1"/>
  <c r="H42" i="6"/>
  <c r="G38" i="6"/>
  <c r="G39" i="6" s="1"/>
  <c r="G67" i="6" s="1"/>
  <c r="H37" i="6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G120" i="5"/>
  <c r="G119" i="5"/>
  <c r="H118" i="5"/>
  <c r="H114" i="5"/>
  <c r="H107" i="5"/>
  <c r="H101" i="5"/>
  <c r="H98" i="5"/>
  <c r="H103" i="5" s="1"/>
  <c r="H96" i="5"/>
  <c r="G88" i="5"/>
  <c r="G87" i="5"/>
  <c r="H86" i="5"/>
  <c r="G80" i="5"/>
  <c r="H75" i="5"/>
  <c r="G68" i="5"/>
  <c r="H67" i="5"/>
  <c r="H53" i="5"/>
  <c r="F45" i="5"/>
  <c r="C45" i="5"/>
  <c r="G45" i="5" s="1"/>
  <c r="H42" i="5"/>
  <c r="G39" i="5"/>
  <c r="G38" i="5"/>
  <c r="G37" i="5"/>
  <c r="H36" i="5"/>
  <c r="H28" i="5"/>
  <c r="H32" i="5" s="1"/>
  <c r="H26" i="5"/>
  <c r="H25" i="5"/>
  <c r="H20" i="5"/>
  <c r="F12" i="5"/>
  <c r="H9" i="5"/>
  <c r="H7" i="5"/>
  <c r="C129" i="5" s="1"/>
  <c r="B3" i="5"/>
  <c r="H134" i="4"/>
  <c r="E123" i="4"/>
  <c r="G120" i="4"/>
  <c r="G119" i="4"/>
  <c r="H118" i="4"/>
  <c r="H114" i="4"/>
  <c r="H107" i="4"/>
  <c r="H103" i="4"/>
  <c r="H101" i="4"/>
  <c r="H98" i="4"/>
  <c r="H96" i="4"/>
  <c r="G90" i="4"/>
  <c r="G87" i="4"/>
  <c r="H86" i="4"/>
  <c r="G80" i="4"/>
  <c r="H80" i="4" s="1"/>
  <c r="H75" i="4"/>
  <c r="H67" i="4"/>
  <c r="H61" i="4"/>
  <c r="H60" i="4"/>
  <c r="H57" i="4"/>
  <c r="H53" i="4"/>
  <c r="F45" i="4"/>
  <c r="C45" i="4"/>
  <c r="G45" i="4" s="1"/>
  <c r="H42" i="4"/>
  <c r="G39" i="4"/>
  <c r="G68" i="4" s="1"/>
  <c r="G38" i="4"/>
  <c r="H38" i="4" s="1"/>
  <c r="G37" i="4"/>
  <c r="H36" i="4"/>
  <c r="H25" i="4"/>
  <c r="H20" i="4"/>
  <c r="F12" i="4"/>
  <c r="H9" i="4"/>
  <c r="H7" i="4"/>
  <c r="C129" i="4" s="1"/>
  <c r="B3" i="4"/>
  <c r="H134" i="3"/>
  <c r="E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0" i="3"/>
  <c r="G87" i="3"/>
  <c r="H86" i="3"/>
  <c r="I80" i="3"/>
  <c r="G80" i="3"/>
  <c r="H75" i="3"/>
  <c r="H67" i="3"/>
  <c r="I62" i="3"/>
  <c r="H62" i="3"/>
  <c r="H61" i="3"/>
  <c r="I57" i="3"/>
  <c r="I56" i="3"/>
  <c r="H56" i="3"/>
  <c r="H53" i="3"/>
  <c r="F45" i="3"/>
  <c r="C45" i="3"/>
  <c r="G45" i="3" s="1"/>
  <c r="H42" i="3"/>
  <c r="G38" i="3"/>
  <c r="H38" i="3" s="1"/>
  <c r="H37" i="3"/>
  <c r="G37" i="3"/>
  <c r="G39" i="3" s="1"/>
  <c r="G68" i="3" s="1"/>
  <c r="H36" i="3"/>
  <c r="I32" i="3"/>
  <c r="H32" i="3"/>
  <c r="H135" i="3" s="1"/>
  <c r="I26" i="3"/>
  <c r="H26" i="3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H186" i="1"/>
  <c r="C186" i="1"/>
  <c r="C182" i="1"/>
  <c r="H182" i="1" s="1"/>
  <c r="H178" i="1"/>
  <c r="H192" i="1" s="1"/>
  <c r="G89" i="8" s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83" i="1" s="1"/>
  <c r="A83" i="1"/>
  <c r="D81" i="1"/>
  <c r="E123" i="6" s="1"/>
  <c r="E80" i="1"/>
  <c r="D80" i="1"/>
  <c r="E123" i="3" s="1"/>
  <c r="F123" i="3" s="1"/>
  <c r="D78" i="1"/>
  <c r="G72" i="1"/>
  <c r="G92" i="5" s="1"/>
  <c r="G71" i="1"/>
  <c r="G90" i="7" s="1"/>
  <c r="H90" i="7" s="1"/>
  <c r="G70" i="1"/>
  <c r="G89" i="7" s="1"/>
  <c r="G69" i="1"/>
  <c r="G89" i="4" s="1"/>
  <c r="G68" i="1"/>
  <c r="G87" i="6" s="1"/>
  <c r="G67" i="1"/>
  <c r="G86" i="6" s="1"/>
  <c r="E61" i="1"/>
  <c r="G77" i="6" s="1"/>
  <c r="E59" i="1"/>
  <c r="G76" i="3" s="1"/>
  <c r="H54" i="1"/>
  <c r="H53" i="1"/>
  <c r="H52" i="1"/>
  <c r="H51" i="1"/>
  <c r="H50" i="1"/>
  <c r="H49" i="1"/>
  <c r="H48" i="1"/>
  <c r="H47" i="1"/>
  <c r="H55" i="1" s="1"/>
  <c r="F43" i="1"/>
  <c r="D43" i="1"/>
  <c r="E43" i="1" s="1"/>
  <c r="I42" i="1" s="1"/>
  <c r="A42" i="1"/>
  <c r="F40" i="1"/>
  <c r="E40" i="1"/>
  <c r="I39" i="1" s="1"/>
  <c r="H54" i="4" s="1"/>
  <c r="D40" i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H61" i="5" s="1"/>
  <c r="I28" i="1"/>
  <c r="H61" i="6" s="1"/>
  <c r="I26" i="1"/>
  <c r="H60" i="3" s="1"/>
  <c r="D24" i="1"/>
  <c r="E24" i="1" s="1"/>
  <c r="I24" i="1" s="1"/>
  <c r="E22" i="1"/>
  <c r="I20" i="1"/>
  <c r="H57" i="7" s="1"/>
  <c r="I18" i="1"/>
  <c r="H56" i="4" s="1"/>
  <c r="I16" i="1"/>
  <c r="H55" i="4" s="1"/>
  <c r="F7" i="1"/>
  <c r="H26" i="4" s="1"/>
  <c r="H32" i="4" s="1"/>
  <c r="H67" i="7" l="1"/>
  <c r="H41" i="7"/>
  <c r="I22" i="1"/>
  <c r="H80" i="5"/>
  <c r="H38" i="5"/>
  <c r="H135" i="5"/>
  <c r="H37" i="5"/>
  <c r="H39" i="5" s="1"/>
  <c r="H68" i="5" s="1"/>
  <c r="H58" i="7"/>
  <c r="H58" i="5"/>
  <c r="I58" i="3"/>
  <c r="H58" i="3"/>
  <c r="H58" i="6"/>
  <c r="H58" i="4"/>
  <c r="G51" i="3"/>
  <c r="G51" i="4"/>
  <c r="G51" i="5"/>
  <c r="H45" i="7"/>
  <c r="G93" i="6"/>
  <c r="F129" i="3"/>
  <c r="H108" i="5"/>
  <c r="H108" i="4"/>
  <c r="H107" i="6"/>
  <c r="I108" i="3"/>
  <c r="H108" i="3"/>
  <c r="H107" i="7"/>
  <c r="H135" i="4"/>
  <c r="H37" i="4"/>
  <c r="H39" i="4" s="1"/>
  <c r="H68" i="4" s="1"/>
  <c r="D34" i="9"/>
  <c r="C34" i="9"/>
  <c r="B34" i="9"/>
  <c r="G51" i="6"/>
  <c r="H54" i="7"/>
  <c r="H54" i="6"/>
  <c r="H39" i="3"/>
  <c r="I60" i="3"/>
  <c r="H80" i="3"/>
  <c r="H62" i="5"/>
  <c r="G76" i="5"/>
  <c r="E124" i="5"/>
  <c r="G88" i="6"/>
  <c r="E122" i="7"/>
  <c r="H63" i="5"/>
  <c r="H55" i="6"/>
  <c r="H133" i="6"/>
  <c r="H60" i="7"/>
  <c r="G91" i="7"/>
  <c r="H55" i="3"/>
  <c r="G89" i="3"/>
  <c r="I37" i="3"/>
  <c r="I55" i="3"/>
  <c r="I61" i="3"/>
  <c r="G91" i="4"/>
  <c r="E129" i="5"/>
  <c r="H56" i="6"/>
  <c r="G89" i="6"/>
  <c r="H61" i="7"/>
  <c r="G75" i="7"/>
  <c r="E123" i="7"/>
  <c r="H54" i="5"/>
  <c r="G78" i="5"/>
  <c r="G90" i="6"/>
  <c r="H86" i="7"/>
  <c r="E128" i="7"/>
  <c r="H5" i="9"/>
  <c r="I38" i="3"/>
  <c r="H57" i="3"/>
  <c r="H63" i="3"/>
  <c r="G78" i="3"/>
  <c r="H62" i="4"/>
  <c r="G76" i="4"/>
  <c r="E124" i="4"/>
  <c r="F123" i="4" s="1"/>
  <c r="H55" i="5"/>
  <c r="G89" i="5"/>
  <c r="H38" i="6"/>
  <c r="H39" i="6" s="1"/>
  <c r="E122" i="6"/>
  <c r="F122" i="6" s="1"/>
  <c r="H51" i="7"/>
  <c r="H68" i="7" s="1"/>
  <c r="G87" i="7"/>
  <c r="G93" i="7" s="1"/>
  <c r="H6" i="9"/>
  <c r="I63" i="3"/>
  <c r="H63" i="4"/>
  <c r="H56" i="5"/>
  <c r="H60" i="6"/>
  <c r="G91" i="6"/>
  <c r="G77" i="7"/>
  <c r="H7" i="9"/>
  <c r="G92" i="4"/>
  <c r="G22" i="1"/>
  <c r="G91" i="3"/>
  <c r="E129" i="4"/>
  <c r="H57" i="5"/>
  <c r="G90" i="5"/>
  <c r="G75" i="6"/>
  <c r="G88" i="7"/>
  <c r="H8" i="9"/>
  <c r="E60" i="1"/>
  <c r="G88" i="4"/>
  <c r="H62" i="6"/>
  <c r="H55" i="7"/>
  <c r="G78" i="4"/>
  <c r="G91" i="5"/>
  <c r="E128" i="6"/>
  <c r="F128" i="6" s="1"/>
  <c r="H56" i="7"/>
  <c r="H9" i="9"/>
  <c r="E62" i="1"/>
  <c r="G88" i="3"/>
  <c r="I135" i="3"/>
  <c r="H60" i="5"/>
  <c r="H10" i="9"/>
  <c r="G92" i="3"/>
  <c r="E123" i="5"/>
  <c r="H67" i="6" l="1"/>
  <c r="H41" i="6"/>
  <c r="H64" i="4"/>
  <c r="H70" i="4" s="1"/>
  <c r="G76" i="6"/>
  <c r="G77" i="4"/>
  <c r="G76" i="7"/>
  <c r="G77" i="5"/>
  <c r="G77" i="3"/>
  <c r="G94" i="3"/>
  <c r="D28" i="9"/>
  <c r="D35" i="9" s="1"/>
  <c r="C28" i="9"/>
  <c r="C35" i="9" s="1"/>
  <c r="B28" i="9"/>
  <c r="F122" i="7"/>
  <c r="F128" i="7" s="1"/>
  <c r="G69" i="3"/>
  <c r="D31" i="9"/>
  <c r="C31" i="9"/>
  <c r="B31" i="9"/>
  <c r="G79" i="4"/>
  <c r="G78" i="7"/>
  <c r="G79" i="3"/>
  <c r="G79" i="5"/>
  <c r="G78" i="6"/>
  <c r="H41" i="4"/>
  <c r="G69" i="4"/>
  <c r="H51" i="4"/>
  <c r="H51" i="6"/>
  <c r="G68" i="6"/>
  <c r="B29" i="9"/>
  <c r="D29" i="9"/>
  <c r="C29" i="9"/>
  <c r="F123" i="5"/>
  <c r="F129" i="5" s="1"/>
  <c r="H75" i="7"/>
  <c r="H46" i="7"/>
  <c r="H44" i="7"/>
  <c r="H50" i="7"/>
  <c r="H43" i="7"/>
  <c r="H49" i="7"/>
  <c r="H48" i="7"/>
  <c r="H73" i="7"/>
  <c r="H77" i="7" s="1"/>
  <c r="H47" i="7"/>
  <c r="I39" i="3"/>
  <c r="F129" i="4"/>
  <c r="I59" i="3"/>
  <c r="I64" i="3" s="1"/>
  <c r="I70" i="3" s="1"/>
  <c r="H59" i="3"/>
  <c r="H64" i="3" s="1"/>
  <c r="H70" i="3" s="1"/>
  <c r="H59" i="5"/>
  <c r="H64" i="5" s="1"/>
  <c r="H70" i="5" s="1"/>
  <c r="H59" i="6"/>
  <c r="H63" i="6" s="1"/>
  <c r="H69" i="6" s="1"/>
  <c r="H59" i="4"/>
  <c r="H59" i="7"/>
  <c r="H41" i="5"/>
  <c r="D32" i="9"/>
  <c r="C32" i="9"/>
  <c r="B32" i="9"/>
  <c r="H63" i="7"/>
  <c r="H69" i="7" s="1"/>
  <c r="H70" i="7" s="1"/>
  <c r="G94" i="5"/>
  <c r="D33" i="9"/>
  <c r="C33" i="9"/>
  <c r="B33" i="9"/>
  <c r="G94" i="4"/>
  <c r="D30" i="9"/>
  <c r="C30" i="9"/>
  <c r="B30" i="9"/>
  <c r="H68" i="3"/>
  <c r="H41" i="3"/>
  <c r="G69" i="5"/>
  <c r="H51" i="5"/>
  <c r="H134" i="7" l="1"/>
  <c r="H78" i="7"/>
  <c r="H76" i="7"/>
  <c r="H80" i="7" s="1"/>
  <c r="H68" i="6"/>
  <c r="H70" i="6" s="1"/>
  <c r="H86" i="6"/>
  <c r="B35" i="9"/>
  <c r="H76" i="6"/>
  <c r="I68" i="3"/>
  <c r="I41" i="3"/>
  <c r="H44" i="4"/>
  <c r="H43" i="4"/>
  <c r="H49" i="4"/>
  <c r="H50" i="4"/>
  <c r="H47" i="4"/>
  <c r="H74" i="4"/>
  <c r="H77" i="4" s="1"/>
  <c r="H48" i="4"/>
  <c r="H46" i="4"/>
  <c r="H45" i="4"/>
  <c r="H69" i="4"/>
  <c r="H71" i="4" s="1"/>
  <c r="H87" i="4"/>
  <c r="H47" i="3"/>
  <c r="H46" i="3"/>
  <c r="H74" i="3"/>
  <c r="H49" i="3"/>
  <c r="H50" i="3"/>
  <c r="H44" i="3"/>
  <c r="H48" i="3"/>
  <c r="H43" i="3"/>
  <c r="H45" i="3"/>
  <c r="H49" i="5"/>
  <c r="H74" i="5"/>
  <c r="H48" i="5"/>
  <c r="H47" i="5"/>
  <c r="H46" i="5"/>
  <c r="H43" i="5"/>
  <c r="H50" i="5"/>
  <c r="H44" i="5"/>
  <c r="H45" i="5"/>
  <c r="H44" i="6"/>
  <c r="H43" i="6"/>
  <c r="H50" i="6"/>
  <c r="H49" i="6"/>
  <c r="H48" i="6"/>
  <c r="H73" i="6"/>
  <c r="H47" i="6"/>
  <c r="H46" i="6"/>
  <c r="H45" i="6"/>
  <c r="H69" i="5"/>
  <c r="H71" i="5" s="1"/>
  <c r="H87" i="5"/>
  <c r="H78" i="6"/>
  <c r="H51" i="3"/>
  <c r="H77" i="3"/>
  <c r="H134" i="6" l="1"/>
  <c r="H135" i="7"/>
  <c r="H84" i="7"/>
  <c r="H136" i="4"/>
  <c r="H78" i="4"/>
  <c r="H76" i="4"/>
  <c r="H81" i="4" s="1"/>
  <c r="H137" i="4" s="1"/>
  <c r="I87" i="3"/>
  <c r="H69" i="3"/>
  <c r="H71" i="3" s="1"/>
  <c r="H87" i="3"/>
  <c r="H79" i="4"/>
  <c r="H76" i="5"/>
  <c r="H78" i="5"/>
  <c r="H79" i="5"/>
  <c r="H136" i="5"/>
  <c r="H77" i="5"/>
  <c r="H76" i="3"/>
  <c r="H78" i="3"/>
  <c r="H79" i="3"/>
  <c r="H77" i="6"/>
  <c r="H75" i="6"/>
  <c r="H80" i="6" s="1"/>
  <c r="H135" i="6" s="1"/>
  <c r="I74" i="3"/>
  <c r="I46" i="3"/>
  <c r="I49" i="3"/>
  <c r="I44" i="3"/>
  <c r="I50" i="3"/>
  <c r="I48" i="3"/>
  <c r="I43" i="3"/>
  <c r="I47" i="3"/>
  <c r="I45" i="3"/>
  <c r="I51" i="3"/>
  <c r="I69" i="3" s="1"/>
  <c r="I71" i="3" s="1"/>
  <c r="I136" i="3" l="1"/>
  <c r="H85" i="4"/>
  <c r="I76" i="3"/>
  <c r="I78" i="3"/>
  <c r="I79" i="3"/>
  <c r="I77" i="3"/>
  <c r="H81" i="5"/>
  <c r="H89" i="7"/>
  <c r="H87" i="7"/>
  <c r="H88" i="7"/>
  <c r="H91" i="7"/>
  <c r="H136" i="3"/>
  <c r="H84" i="6"/>
  <c r="H81" i="3"/>
  <c r="H137" i="3" s="1"/>
  <c r="H87" i="6" l="1"/>
  <c r="H89" i="6"/>
  <c r="H91" i="6"/>
  <c r="H88" i="6"/>
  <c r="H90" i="6"/>
  <c r="H137" i="5"/>
  <c r="H85" i="5"/>
  <c r="H85" i="3"/>
  <c r="I81" i="3"/>
  <c r="H93" i="4"/>
  <c r="H90" i="4"/>
  <c r="H89" i="4"/>
  <c r="H92" i="4"/>
  <c r="H91" i="4"/>
  <c r="H88" i="4"/>
  <c r="H94" i="4" s="1"/>
  <c r="H102" i="4" s="1"/>
  <c r="H104" i="4" s="1"/>
  <c r="H93" i="7"/>
  <c r="H101" i="7" s="1"/>
  <c r="H103" i="7" s="1"/>
  <c r="I137" i="3" l="1"/>
  <c r="I85" i="3"/>
  <c r="H93" i="3"/>
  <c r="H90" i="3"/>
  <c r="H92" i="3"/>
  <c r="H88" i="3"/>
  <c r="H91" i="3"/>
  <c r="H89" i="3"/>
  <c r="H93" i="5"/>
  <c r="H88" i="5"/>
  <c r="H92" i="5"/>
  <c r="H89" i="5"/>
  <c r="H90" i="5"/>
  <c r="H91" i="5"/>
  <c r="H136" i="7"/>
  <c r="H114" i="7"/>
  <c r="H138" i="4"/>
  <c r="H115" i="4"/>
  <c r="H93" i="6"/>
  <c r="H101" i="6" s="1"/>
  <c r="H103" i="6" s="1"/>
  <c r="H136" i="6" l="1"/>
  <c r="H114" i="6"/>
  <c r="H94" i="5"/>
  <c r="H102" i="5" s="1"/>
  <c r="H104" i="5" s="1"/>
  <c r="H109" i="4"/>
  <c r="H112" i="4" s="1"/>
  <c r="H139" i="4" s="1"/>
  <c r="H119" i="4"/>
  <c r="H132" i="4" s="1"/>
  <c r="H94" i="3"/>
  <c r="H102" i="3" s="1"/>
  <c r="H104" i="3" s="1"/>
  <c r="H140" i="4"/>
  <c r="H108" i="7"/>
  <c r="H111" i="7" s="1"/>
  <c r="H137" i="7" s="1"/>
  <c r="H118" i="7"/>
  <c r="H138" i="7"/>
  <c r="I93" i="3"/>
  <c r="I90" i="3"/>
  <c r="I92" i="3"/>
  <c r="I89" i="3"/>
  <c r="I88" i="3"/>
  <c r="I94" i="3" s="1"/>
  <c r="I102" i="3" s="1"/>
  <c r="I104" i="3" s="1"/>
  <c r="I91" i="3"/>
  <c r="I138" i="3" l="1"/>
  <c r="I115" i="3"/>
  <c r="H138" i="3"/>
  <c r="H115" i="3"/>
  <c r="H120" i="4"/>
  <c r="H142" i="4"/>
  <c r="E61" i="8" s="1"/>
  <c r="G61" i="8" s="1"/>
  <c r="H130" i="4"/>
  <c r="H119" i="7"/>
  <c r="H129" i="7" s="1"/>
  <c r="H138" i="5"/>
  <c r="H115" i="5"/>
  <c r="H108" i="6"/>
  <c r="H111" i="6" s="1"/>
  <c r="H137" i="6" s="1"/>
  <c r="H118" i="6"/>
  <c r="H138" i="6"/>
  <c r="H119" i="5" l="1"/>
  <c r="H132" i="5"/>
  <c r="H109" i="5"/>
  <c r="H112" i="5" s="1"/>
  <c r="H139" i="5" s="1"/>
  <c r="H140" i="5" s="1"/>
  <c r="H120" i="5"/>
  <c r="H130" i="5" s="1"/>
  <c r="H120" i="7"/>
  <c r="H139" i="7"/>
  <c r="H141" i="4"/>
  <c r="H121" i="4"/>
  <c r="H109" i="3"/>
  <c r="H112" i="3" s="1"/>
  <c r="H139" i="3" s="1"/>
  <c r="H119" i="3"/>
  <c r="H140" i="3"/>
  <c r="H119" i="6"/>
  <c r="H129" i="6" s="1"/>
  <c r="I109" i="3"/>
  <c r="I112" i="3" s="1"/>
  <c r="I139" i="3" s="1"/>
  <c r="I140" i="3" s="1"/>
  <c r="I119" i="3"/>
  <c r="I120" i="3" s="1"/>
  <c r="I142" i="3" s="1"/>
  <c r="H140" i="7"/>
  <c r="H121" i="5" l="1"/>
  <c r="H141" i="5"/>
  <c r="I130" i="3"/>
  <c r="H139" i="6"/>
  <c r="H120" i="6"/>
  <c r="H120" i="3"/>
  <c r="H142" i="3" s="1"/>
  <c r="H142" i="5"/>
  <c r="F15" i="8" s="1"/>
  <c r="G15" i="8" s="1"/>
  <c r="H130" i="3"/>
  <c r="E78" i="8"/>
  <c r="G78" i="8" s="1"/>
  <c r="F34" i="8"/>
  <c r="G34" i="8" s="1"/>
  <c r="H132" i="3"/>
  <c r="H140" i="6"/>
  <c r="F23" i="8" l="1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44" i="3"/>
  <c r="I13" i="8" s="1"/>
  <c r="G53" i="8" s="1"/>
  <c r="H121" i="3"/>
  <c r="H141" i="3"/>
  <c r="D55" i="8"/>
  <c r="G55" i="8" s="1"/>
  <c r="I34" i="8"/>
  <c r="J34" i="8" s="1"/>
  <c r="D46" i="8"/>
  <c r="G46" i="8" s="1"/>
  <c r="I15" i="8"/>
  <c r="I141" i="3"/>
  <c r="I121" i="3"/>
  <c r="E76" i="8"/>
  <c r="G76" i="8" s="1"/>
  <c r="G80" i="8" s="1"/>
  <c r="F29" i="8"/>
  <c r="G29" i="8" s="1"/>
  <c r="I12" i="8" l="1"/>
  <c r="D44" i="8"/>
  <c r="G44" i="8" s="1"/>
  <c r="I29" i="8"/>
  <c r="J29" i="8" s="1"/>
  <c r="D54" i="8"/>
  <c r="G54" i="8" s="1"/>
  <c r="D49" i="8"/>
  <c r="G49" i="8" s="1"/>
  <c r="I21" i="8"/>
  <c r="D52" i="8"/>
  <c r="G52" i="8" s="1"/>
  <c r="I24" i="8"/>
  <c r="D39" i="8"/>
  <c r="G39" i="8" s="1"/>
  <c r="I7" i="8"/>
  <c r="I10" i="8"/>
  <c r="D42" i="8"/>
  <c r="G42" i="8" s="1"/>
  <c r="D47" i="8"/>
  <c r="G47" i="8" s="1"/>
  <c r="I19" i="8"/>
  <c r="D50" i="8"/>
  <c r="G50" i="8" s="1"/>
  <c r="I22" i="8"/>
  <c r="I14" i="8"/>
  <c r="D45" i="8"/>
  <c r="G45" i="8" s="1"/>
  <c r="D40" i="8"/>
  <c r="G40" i="8" s="1"/>
  <c r="I8" i="8"/>
  <c r="D43" i="8"/>
  <c r="G43" i="8" s="1"/>
  <c r="I11" i="8"/>
  <c r="D48" i="8"/>
  <c r="G48" i="8" s="1"/>
  <c r="I20" i="8"/>
  <c r="D41" i="8"/>
  <c r="G41" i="8" s="1"/>
  <c r="I9" i="8"/>
  <c r="D51" i="8"/>
  <c r="G51" i="8" s="1"/>
  <c r="I23" i="8"/>
  <c r="J15" i="8" l="1"/>
  <c r="G56" i="8"/>
  <c r="G83" i="8" s="1"/>
  <c r="G92" i="8" s="1"/>
  <c r="G95" i="8" s="1"/>
  <c r="J24" i="8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9C1AFCD7-765B-4DB0-9E4B-C979ADE5DD67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480054D-D022-4B64-B440-10E4668D8C5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48C6246C-2FAD-4818-88E5-CC263528C404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4AD2414-3A31-4A7B-A5AD-F4E28CE0E6C4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B445732-0682-401C-97DF-786419EF706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E822C59-C622-4CE8-9E7C-5BEF48F8E62F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AC00799-9E2F-4FC4-9085-5D5E733F055D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<sst xmlns="http://schemas.openxmlformats.org/spreadsheetml/2006/main" count="1665" uniqueCount="486">
  <si>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</si>
  <si>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</si>
  <si>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</si>
  <si>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Taubaté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</si>
  <si>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</si>
  <si>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</si>
  <si>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</si>
  <si>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</si>
  <si>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</si>
  <si>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DMA/Taubaté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</si>
  <si>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</si>
  <si>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</si>
  <si>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</si>
  <si>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</si>
  <si>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</si>
  <si>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</si>
  <si>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</si>
  <si>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</si>
  <si>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</si>
  <si>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</si>
  <si>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</si>
  <si>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</si>
  <si>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</si>
  <si>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</si>
  <si>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</si>
  <si>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</si>
  <si>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</si>
  <si>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</si>
  <si>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</si>
  <si>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</si>
  <si>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</si>
  <si>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</si>
  <si>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</si>
  <si>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</si>
  <si>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</si>
  <si>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</si>
  <si>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</si>
  <si>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</si>
  <si>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</si>
  <si>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</si>
  <si>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</si>
  <si>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</si>
  <si>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</si>
  <si>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</si>
  <si>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</si>
  <si>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</si>
  <si>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</si>
  <si>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</si>
  <si>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</si>
  <si>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</si>
  <si>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</si>
  <si>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</si>
  <si>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</si>
  <si>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</si>
  <si>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</si>
  <si>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</si>
  <si>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</si>
  <si>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</si>
  <si>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</si>
  <si>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</si>
  <si>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</si>
  <si>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</si>
  <si>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</si>
  <si>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</si>
  <si>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</si>
  <si>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</si>
  <si>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</si>
  <si>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</si>
  <si>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</si>
  <si>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</si>
  <si>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</si>
  <si>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</si>
  <si>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</si>
  <si>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</si>
  <si>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</si>
  <si>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</si>
  <si>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</si>
  <si>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</si>
  <si>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</si>
  <si>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</si>
  <si>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</si>
  <si>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</si>
  <si>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</si>
  <si>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</si>
  <si>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</si>
  <si>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</si>
  <si>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</si>
  <si>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</si>
  <si>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</si>
  <si>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</si>
  <si>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</si>
  <si>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</si>
  <si>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</si>
  <si>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</si>
  <si>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</si>
  <si>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</si>
  <si>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</si>
  <si>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</si>
  <si>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</si>
  <si>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</si>
  <si>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</si>
  <si>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</si>
  <si>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</si>
  <si>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</si>
  <si>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</si>
  <si>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</si>
  <si>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</si>
  <si>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</si>
  <si>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</si>
  <si>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</si>
  <si>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</si>
  <si>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</si>
  <si>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</si>
  <si>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</si>
  <si>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</si>
  <si>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</si>
  <si>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</si>
  <si>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</si>
  <si>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</si>
  <si>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</si>
  <si>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</si>
  <si>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</si>
  <si>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</si>
  <si>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</si>
  <si>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</si>
  <si>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</si>
  <si>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</si>
  <si>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</si>
  <si>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</si>
  <si>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</si>
  <si>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</si>
  <si>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</si>
  <si>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</si>
  <si>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</si>
  <si>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</si>
  <si>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</si>
  <si>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</si>
  <si>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</si>
  <si>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</si>
  <si>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</si>
  <si>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</si>
  <si>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</si>
  <si>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</si>
  <si>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</si>
  <si>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</si>
  <si>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</si>
  <si>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</si>
  <si>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</si>
  <si>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</si>
  <si>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</si>
  <si>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</si>
  <si>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</si>
  <si>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</si>
  <si>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</si>
  <si>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</si>
  <si>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</si>
  <si>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</si>
  <si>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</si>
  <si>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</si>
  <si>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</si>
  <si>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</si>
  <si>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</si>
  <si>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</si>
  <si>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</si>
  <si>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</si>
  <si>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</si>
  <si>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</si>
  <si>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</si>
  <si>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</si>
  <si>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</si>
  <si>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</si>
  <si>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</si>
  <si>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</si>
  <si>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</si>
  <si>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</si>
  <si>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</si>
  <si>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</si>
  <si>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</si>
  <si>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</si>
  <si>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</si>
  <si>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</si>
  <si>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</si>
  <si>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</si>
  <si>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</si>
  <si>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</si>
  <si>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</si>
  <si>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</si>
  <si>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</si>
  <si>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</si>
  <si>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</si>
  <si>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</si>
  <si>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</si>
  <si>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</si>
  <si>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</si>
  <si>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</si>
  <si>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</si>
  <si>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</si>
  <si>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</si>
  <si>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</si>
  <si>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</si>
  <si>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</si>
  <si>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</si>
  <si>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</si>
  <si>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</si>
  <si>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</si>
  <si>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</si>
  <si>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</si>
  <si>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</si>
  <si>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</si>
  <si>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</si>
  <si>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</si>
  <si>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</si>
  <si>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2,5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</si>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</sst>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8137AF8C-540D-4987-B86A-2531D625A0F1}"/>
    <cellStyle name="Excel Built-in Percent" xfId="4" xr:uid="{3E64BD19-0C0B-4417-8319-DBCC02515D5A}"/>
    <cellStyle name="Excel Built-in Percent 2" xfId="6" xr:uid="{624DC4EC-7EDF-4930-B499-F0A2DED3AAD8}"/>
    <cellStyle name="Excel_BuiltIn_Currency" xfId="5" xr:uid="{CA8340AA-9544-4E8B-8C1E-C7E259A21BC2}"/>
    <cellStyle name="Moeda" xfId="2" builtinId="4"/>
    <cellStyle name="Moeda_Plan1_1_Limpeza2011- Planilhas" xfId="8" xr:uid="{D235D220-E06F-4023-B923-ED8281ECEBB1}"/>
    <cellStyle name="Normal" xfId="0" builtinId="0"/>
    <cellStyle name="Normal 2" xfId="10" xr:uid="{7AA052E9-0B6C-489B-8851-38A677019A24}"/>
    <cellStyle name="Normal_Limpeza2011- Planilhas" xfId="7" xr:uid="{08A707E2-2659-4C48-ADB5-35AE188F9C43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21CC1-44B2-4B98-9E6F-2EB8FE8B6924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Taubaté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101.19240000000001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4.7</v>
      </c>
      <c r="E34" s="43">
        <f>B34*C34*D34</f>
        <v>204.2244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Taubaté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91.856400000000008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4.7</v>
      </c>
      <c r="E37" s="43">
        <f>B37*C37*D37</f>
        <v>204.2244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Taubaté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142.40520000000001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4.7</v>
      </c>
      <c r="E40" s="43">
        <f>B40*C40*D40</f>
        <v>204.2244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Taubaté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91.284000000000006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4.7</v>
      </c>
      <c r="E43" s="43">
        <f>B43*C43*D43</f>
        <v>204.2244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Taubaté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1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</v>
      </c>
      <c r="G162" s="153">
        <v>1</v>
      </c>
      <c r="H162" s="130">
        <f t="shared" si="1"/>
        <v>117.94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5</v>
      </c>
      <c r="G164" s="153">
        <v>1</v>
      </c>
      <c r="H164" s="130">
        <f t="shared" si="1"/>
        <v>145.05000000000001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0</v>
      </c>
      <c r="G168" s="153">
        <v>24</v>
      </c>
      <c r="H168" s="130">
        <f t="shared" si="1"/>
        <v>0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3</v>
      </c>
      <c r="G170" s="153">
        <v>24</v>
      </c>
      <c r="H170" s="130">
        <f t="shared" si="1"/>
        <v>3.46875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331.89875000000001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2192</v>
      </c>
      <c r="B178" s="161">
        <v>0.14000000000000001</v>
      </c>
      <c r="C178" s="162">
        <f>A178*B178</f>
        <v>306.88000000000005</v>
      </c>
      <c r="D178" s="163" t="s">
        <v>209</v>
      </c>
      <c r="E178" s="163"/>
      <c r="F178" s="163"/>
      <c r="G178" s="163"/>
      <c r="H178" s="164">
        <f>C178*2</f>
        <v>613.7600000000001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 t="s">
        <v>212</v>
      </c>
      <c r="B182" s="161">
        <v>47</v>
      </c>
      <c r="C182" s="162">
        <f>A182*B182</f>
        <v>117.5</v>
      </c>
      <c r="D182" s="163" t="s">
        <v>209</v>
      </c>
      <c r="E182" s="163"/>
      <c r="F182" s="163"/>
      <c r="G182" s="163"/>
      <c r="H182" s="164">
        <f>C182*2</f>
        <v>235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3846</v>
      </c>
      <c r="B186" s="161">
        <v>0.38</v>
      </c>
      <c r="C186" s="162">
        <f>A186*B186</f>
        <v>1461.48</v>
      </c>
      <c r="D186" s="163" t="s">
        <v>215</v>
      </c>
      <c r="E186" s="163"/>
      <c r="F186" s="163"/>
      <c r="G186" s="163"/>
      <c r="H186" s="164">
        <f>C186*6</f>
        <v>8768.880000000001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11154.340000000002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EAFA0D10-FDD7-46A9-841B-D2DFE81172E5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D7322056-8528-411D-BEA1-7108B2B851EB}">
      <formula1>0</formula1>
      <formula2>0</formula2>
    </dataValidation>
    <dataValidation errorStyle="warning" allowBlank="1" showInputMessage="1" showErrorMessage="1" errorTitle="OK" error="Atingiu o valor desejado." sqref="B12 E12 E68:F72" xr:uid="{1817A11B-B84B-4176-98A6-C641B0A87B1E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EA434-1EB8-4F48-9175-C66737B4671E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Taubaté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550</v>
      </c>
      <c r="C5" s="188">
        <v>1200</v>
      </c>
      <c r="D5" s="188"/>
      <c r="E5" s="188"/>
      <c r="F5" s="183">
        <f t="shared" ref="F5:F11" si="0">B5/C5</f>
        <v>0.45833333333333331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>
        <v>1592</v>
      </c>
      <c r="C7" s="188">
        <v>2500</v>
      </c>
      <c r="D7" s="188"/>
      <c r="E7" s="188"/>
      <c r="F7" s="183">
        <f t="shared" si="0"/>
        <v>0.63680000000000003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>
        <v>50</v>
      </c>
      <c r="C10" s="188">
        <v>300</v>
      </c>
      <c r="D10" s="188"/>
      <c r="E10" s="188"/>
      <c r="F10" s="183">
        <f t="shared" si="0"/>
        <v>0.16666666666666666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Taubaté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236</v>
      </c>
      <c r="B14" s="197">
        <v>9000</v>
      </c>
      <c r="C14" s="198">
        <v>9000</v>
      </c>
      <c r="D14" s="198"/>
      <c r="E14" s="199"/>
      <c r="F14" s="200">
        <f t="shared" si="1"/>
        <v>1</v>
      </c>
    </row>
    <row r="15" spans="1:19" ht="31.7" customHeight="1">
      <c r="A15" s="196" t="s">
        <v>237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238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239</v>
      </c>
      <c r="B17" s="197">
        <v>2000</v>
      </c>
      <c r="C17" s="198">
        <v>2700</v>
      </c>
      <c r="D17" s="198"/>
      <c r="E17" s="199"/>
      <c r="F17" s="200">
        <f t="shared" si="1"/>
        <v>0.7407407407407407</v>
      </c>
    </row>
    <row r="18" spans="1:19" ht="33.549999999999997" customHeight="1">
      <c r="A18" s="196" t="s">
        <v>240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3.0025407407407405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>
        <v>3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Taubaté / SP</v>
      </c>
      <c r="I27" s="186"/>
      <c r="J27" s="187"/>
    </row>
    <row r="28" spans="1:19" ht="24.8" customHeight="1">
      <c r="A28" s="30" t="s">
        <v>249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250</v>
      </c>
      <c r="B29" s="179">
        <v>90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2.0075618161742564E-2</v>
      </c>
      <c r="I29" s="194"/>
      <c r="J29" s="194"/>
    </row>
    <row r="30" spans="1:19" ht="27.25" customHeight="1">
      <c r="A30" s="30" t="s">
        <v>251</v>
      </c>
      <c r="B30" s="179">
        <v>90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2.0075618161742564E-2</v>
      </c>
      <c r="I30" s="194"/>
      <c r="J30" s="194"/>
    </row>
    <row r="31" spans="1:19" ht="27.25" customHeight="1">
      <c r="A31" s="30" t="s">
        <v>252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4.0151236323485127E-2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961D8-5FD3-4EBF-AFA4-07EC264EBE18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Taubaté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13192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Taubaté / 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Taubaté / 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Taubaté / 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Taubaté / 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101.19240000000001</v>
      </c>
      <c r="I54" s="257">
        <f>Licitante!I36</f>
        <v>91.856400000000008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1020.7723999999999</v>
      </c>
      <c r="I64" s="259">
        <f>SUM(I54:I63)</f>
        <v>1011.4364000000002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Taubaté / 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1020.7723999999999</v>
      </c>
      <c r="I70" s="260">
        <f t="shared" si="3"/>
        <v>1011.4364000000002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1919.6485454545455</v>
      </c>
      <c r="I71" s="259">
        <f t="shared" si="4"/>
        <v>1991.7620727272729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Taubaté / 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Taubaté / 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Taubaté / 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Taubaté / 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Taubaté / 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556.69274717868677</v>
      </c>
      <c r="I109" s="257">
        <f>I115*Licitante!H127</f>
        <v>591.54759731240688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626.9148305120201</v>
      </c>
      <c r="I112" s="259">
        <f t="shared" si="11"/>
        <v>661.76968064574021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Taubaté / SP</v>
      </c>
      <c r="I114" s="247" t="s">
        <v>283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4639.106226489057</v>
      </c>
      <c r="I115" s="259">
        <f>(I32+I71+I81+I104+I108+I110+I111)/(1-Licitante!H127)</f>
        <v>4929.5633109367245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Taubaté / 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231.95531132445285</v>
      </c>
      <c r="I119" s="257">
        <f>G119*I115</f>
        <v>246.47816554683624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487.106153781351</v>
      </c>
      <c r="I120" s="248">
        <f>G120*(I115+I119)</f>
        <v>517.60414764835605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890.42436857407336</v>
      </c>
      <c r="I121" s="292">
        <f>I130*F129</f>
        <v>946.17434570122248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Taubaté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6248.5920601689349</v>
      </c>
      <c r="I130" s="259">
        <f>(I115+I119+I120)/(1-F129)</f>
        <v>6639.8199698331391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5412.2905975705662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Taubaté / 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1919.6485454545455</v>
      </c>
      <c r="I136" s="257">
        <f>I71</f>
        <v>1991.7620727272729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626.9148305120201</v>
      </c>
      <c r="I139" s="257">
        <f>I112</f>
        <v>661.76968064574021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4639.106226489057</v>
      </c>
      <c r="I140" s="248">
        <f t="shared" si="12"/>
        <v>4929.5633109367245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6248.5920601689349</v>
      </c>
      <c r="I141" s="257">
        <f t="shared" si="13"/>
        <v>6639.8199698331391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6248.59</v>
      </c>
      <c r="I142" s="300">
        <f>ROUND((I115+I119+I120)/(1-(F129)),2)</f>
        <v>6639.82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391.22999999999956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5120A-E96D-4541-B622-BD84E92FB4BF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Taubaté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13192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Taubaté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Taubaté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Taubaté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Taubaté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142.40520000000001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911.98519999999996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Taubaté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911.98519999999996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1451.3108872727271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Taubaté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1829.9580237076716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Taubaté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5.0101520156267529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0.58618778582833009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12.024364837504207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15.030456046880261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Taubaté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Taubaté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Taubaté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378.8854759028813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449.10755923621463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Taubaté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3157.3789658573442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Taubaté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157.86894829286723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331.52479141502113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606.02345252833311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Taubaté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4252.7961580935653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3683.6087935002347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Taubaté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1451.3108872727271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449.10755923621463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3157.3789658573442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4252.7961580935653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4252.8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92BE-97AD-48CB-930A-DBCCF447CC7F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Taubaté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13192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Taubaté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Taubaté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Taubaté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Taubaté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101.19240000000001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1020.7723999999999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Taubaté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1020.7723999999999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2237.4901454545457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Taubaté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Taubaté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Taubaté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Taubaté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Taubaté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700.76011696477633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770.98220029810966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Taubaté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5839.6676413731366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Taubaté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291.98338206865685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613.16510234417945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1120.8586564717218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Taubaté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7865.6747822576954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6812.9455816019927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Taubaté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2237.4901454545457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770.98220029810966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5839.6676413731375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7865.6747822576954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7865.67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606B2-EB7C-479B-919D-8B6BCDB52292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Taubaté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180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Taubaté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Taubaté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Taubaté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Taubaté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91.284000000000006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1010.8640000000001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Taubaté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1010.8640000000001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1996.1834290909092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Taubaté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Taubaté / 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Taubaté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Taubaté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Taubaté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594.52356062808553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664.74564396141886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Taubaté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4954.3630052340459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Taubaté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247.71815026170231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520.20811554957481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950.93436865767785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Taubaté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6673.2236397030019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Taubaté / 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1996.1834290909092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664.74564396141886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4954.3630052340459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6673.2236397030019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6673.22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41321-E39A-48CF-901C-F7DC570CE3A0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Taubaté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Taubaté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Taubaté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Taubaté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Taubaté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91.284000000000006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1010.8640000000001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Taubaté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1010.8640000000001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2291.779257818182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Taubaté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Taubaté / 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Taubaté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Taubaté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Taubaté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727.05081283497441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797.27289616830774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Taubaté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6058.7567736247865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Taubaté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302.93783868123933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636.16946123060268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1162.9103562436965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Taubaté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8160.7744297803256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Taubaté / 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2291.779257818182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797.27289616830774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6058.7567736247865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8160.7744297803256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8160.77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3BD86-96C8-4A3F-9DB6-D4CD44700CD3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DMA/Taubaté</v>
      </c>
      <c r="F5" s="341"/>
      <c r="G5" s="342"/>
      <c r="H5" s="159" t="s">
        <v>392</v>
      </c>
      <c r="I5" s="167" t="s">
        <v>201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6248.59</v>
      </c>
      <c r="G7" s="349">
        <f>ROUND((1/C7)*F7,7)</f>
        <v>5.2071582999999997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6248.59</v>
      </c>
      <c r="G8" s="349">
        <f>ROUND((1/C8)*F8,7)</f>
        <v>5.2071582999999997</v>
      </c>
      <c r="H8" s="350">
        <f>IF('CALCULO SIMPLES'!B37 = "m2",'Áreas a serem limpas'!B5,0)</f>
        <v>550</v>
      </c>
      <c r="I8" s="351">
        <f t="shared" ref="I8:I14" si="0">G8*H8</f>
        <v>2863.9370649999996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6248.59</v>
      </c>
      <c r="G9" s="349">
        <f>ROUND((1/C9)*F9,7)</f>
        <v>13.8857556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6248.59</v>
      </c>
      <c r="G10" s="349">
        <f t="shared" ref="G10:G11" si="1">ROUND((1/C10)*F10,7)</f>
        <v>2.4994360000000002</v>
      </c>
      <c r="H10" s="350">
        <f>IF('CALCULO SIMPLES'!B37 = "m2",'Áreas a serem limpas'!B7,0)</f>
        <v>1592</v>
      </c>
      <c r="I10" s="351">
        <f t="shared" si="0"/>
        <v>3979.1021120000005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6248.59</v>
      </c>
      <c r="G11" s="349">
        <f t="shared" si="1"/>
        <v>3.4714388999999999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6248.59</v>
      </c>
      <c r="G12" s="349">
        <f>ROUND((1/C12)*F12,7)</f>
        <v>4.1657266999999996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391.22999999999956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6248.59</v>
      </c>
      <c r="G14" s="349">
        <f>ROUND((1/C14)*F14,7)</f>
        <v>20.8286333</v>
      </c>
      <c r="H14" s="350">
        <f>IF('CALCULO SIMPLES'!B37 = "m2",'Áreas a serem limpas'!B10,0)</f>
        <v>50</v>
      </c>
      <c r="I14" s="351">
        <f t="shared" si="0"/>
        <v>1041.4316650000001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7865.67</v>
      </c>
      <c r="G15" s="349">
        <f>ROUND((1/C15)*F15,7)</f>
        <v>26.218900000000001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8275.7008420000002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DMA/Taubaté</v>
      </c>
      <c r="F17" s="341"/>
      <c r="G17" s="342"/>
      <c r="H17" s="159" t="s">
        <v>404</v>
      </c>
      <c r="I17" s="167" t="s">
        <v>201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6248.59</v>
      </c>
      <c r="G19" s="362">
        <f>ROUND((1/C19)*F19,7)</f>
        <v>2.3142925999999999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6248.59</v>
      </c>
      <c r="G20" s="362">
        <f t="shared" ref="G20:G22" si="2">ROUND((1/C20)*F20,7)</f>
        <v>0.69428780000000001</v>
      </c>
      <c r="H20" s="363">
        <f>IF('CALCULO SIMPLES'!B37 = "m2",'Áreas a serem limpas'!B14,0)</f>
        <v>9000</v>
      </c>
      <c r="I20" s="364">
        <f t="shared" ref="I20:I22" si="3">G20*H20</f>
        <v>6248.5901999999996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6248.59</v>
      </c>
      <c r="G21" s="362">
        <f t="shared" si="2"/>
        <v>2.3142925999999999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6248.59</v>
      </c>
      <c r="G22" s="362">
        <f t="shared" si="2"/>
        <v>2.3142925999999999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6248.59</v>
      </c>
      <c r="G23" s="362">
        <f>ROUND((1/C23)*F23,7)</f>
        <v>2.3142925999999999</v>
      </c>
      <c r="H23" s="363">
        <f>IF('CALCULO SIMPLES'!B37 = "m2",'Áreas a serem limpas'!B17,0)</f>
        <v>2000</v>
      </c>
      <c r="I23" s="364">
        <f>G23*H23</f>
        <v>4628.5851999999995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6248.59</v>
      </c>
      <c r="G24" s="362">
        <f>ROUND((1/C24)*F24,7)</f>
        <v>6.2485899999999997E-2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10877.1754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201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DMA/Taubaté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6673.22</v>
      </c>
      <c r="G29" s="379">
        <f>ROUND(F29*E29,7)</f>
        <v>1.4887954000000001</v>
      </c>
      <c r="H29" s="380">
        <f>IF('CALCULO SIMPLES'!B37 = "m2",'Áreas a serem limpas'!B29+'Áreas a serem limpas'!B30,0)</f>
        <v>180</v>
      </c>
      <c r="I29" s="381">
        <f>G29*H29</f>
        <v>267.98317200000002</v>
      </c>
      <c r="J29" s="381">
        <f>I29</f>
        <v>267.98317200000002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201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DMA/Taubaté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8160.77</v>
      </c>
      <c r="G34" s="362">
        <f>F34*E34</f>
        <v>0.35988995700000004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19420.859413999999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DMA/Taubaté</v>
      </c>
      <c r="B39" s="398" t="s">
        <v>223</v>
      </c>
      <c r="C39" s="387" t="s">
        <v>226</v>
      </c>
      <c r="D39" s="399">
        <f t="shared" ref="D39:D44" si="4">G7</f>
        <v>5.2071582999999997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5.2071582999999997</v>
      </c>
      <c r="E40" s="400"/>
      <c r="F40" s="388">
        <f t="shared" si="5"/>
        <v>550</v>
      </c>
      <c r="G40" s="401">
        <f t="shared" si="6"/>
        <v>2863.9370649999996</v>
      </c>
    </row>
    <row r="41" spans="1:12" ht="27.4" customHeight="1">
      <c r="A41" s="403"/>
      <c r="B41" s="403"/>
      <c r="C41" s="387" t="s">
        <v>398</v>
      </c>
      <c r="D41" s="399">
        <f t="shared" si="4"/>
        <v>13.8857556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2.4994360000000002</v>
      </c>
      <c r="E42" s="400"/>
      <c r="F42" s="388">
        <f t="shared" si="5"/>
        <v>1592</v>
      </c>
      <c r="G42" s="401">
        <f t="shared" si="6"/>
        <v>3979.1021120000005</v>
      </c>
    </row>
    <row r="43" spans="1:12" ht="27.4" customHeight="1">
      <c r="A43" s="403"/>
      <c r="B43" s="403"/>
      <c r="C43" s="387" t="s">
        <v>230</v>
      </c>
      <c r="D43" s="399">
        <f t="shared" si="4"/>
        <v>3.4714388999999999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4.1657266999999996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400</v>
      </c>
      <c r="D45" s="399">
        <f>G14</f>
        <v>20.8286333</v>
      </c>
      <c r="E45" s="400"/>
      <c r="F45" s="388">
        <f>H14</f>
        <v>50</v>
      </c>
      <c r="G45" s="401">
        <f t="shared" si="6"/>
        <v>1041.4316650000001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26.218900000000001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2.3142925999999999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0.69428780000000001</v>
      </c>
      <c r="E48" s="400"/>
      <c r="F48" s="388">
        <f t="shared" si="8"/>
        <v>9000</v>
      </c>
      <c r="G48" s="401">
        <f t="shared" si="6"/>
        <v>6248.5901999999996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2.3142925999999999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2.3142925999999999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239</v>
      </c>
      <c r="D51" s="399">
        <f t="shared" si="7"/>
        <v>2.3142925999999999</v>
      </c>
      <c r="E51" s="400"/>
      <c r="F51" s="388">
        <f t="shared" si="8"/>
        <v>2000</v>
      </c>
      <c r="G51" s="401">
        <f t="shared" si="6"/>
        <v>4628.5851999999995</v>
      </c>
    </row>
    <row r="52" spans="1:10" ht="31" customHeight="1">
      <c r="A52" s="403"/>
      <c r="B52" s="406"/>
      <c r="C52" s="407" t="s">
        <v>240</v>
      </c>
      <c r="D52" s="399">
        <f t="shared" si="7"/>
        <v>6.2485899999999997E-2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391.22999999999956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1.4887954000000001</v>
      </c>
      <c r="E54" s="400"/>
      <c r="F54" s="388">
        <f>H29</f>
        <v>180</v>
      </c>
      <c r="G54" s="401">
        <f>D54*F54</f>
        <v>267.98317200000002</v>
      </c>
    </row>
    <row r="55" spans="1:10" ht="28.4" customHeight="1">
      <c r="A55" s="403"/>
      <c r="B55" s="406"/>
      <c r="C55" s="387" t="s">
        <v>433</v>
      </c>
      <c r="D55" s="411">
        <f>G34</f>
        <v>0.35988995700000004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DMA/Taubaté</v>
      </c>
      <c r="E56" s="341"/>
      <c r="F56" s="342"/>
      <c r="G56" s="412">
        <f>SUM(G39:G55)</f>
        <v>19420.859414000002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0</v>
      </c>
      <c r="D61" s="423" t="s">
        <v>440</v>
      </c>
      <c r="E61" s="424">
        <f>'Servente 20h'!H142</f>
        <v>4252.8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227</v>
      </c>
      <c r="C62" s="422">
        <f>'Áreas a serem limpas'!B5</f>
        <v>550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1592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50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9000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2000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90</v>
      </c>
      <c r="D76" s="423" t="s">
        <v>443</v>
      </c>
      <c r="E76" s="424">
        <f>'Limpador de vidros sem risco- D'!H140</f>
        <v>6673.22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251</v>
      </c>
      <c r="C77" s="422">
        <f>'Áreas a serem limpas'!B30</f>
        <v>90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0</v>
      </c>
      <c r="D78" s="423" t="s">
        <v>444</v>
      </c>
      <c r="E78" s="441">
        <f>'Limpador de vidros com risco- D'!H140</f>
        <v>8160.77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13372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19420.859414000002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331.89875000000001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929.52833333333353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20682.286497333334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496374.87593600003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CDE66-AA32-4EE8-A94C-2AA96592480F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2C672EBB-3EDD-4E19-B2C8-F18493AC43B7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060243A7-0705-41ED-8171-84F6D42E0F0D}"/>
</file>

<file path=customXml/itemProps2.xml><?xml version="1.0" encoding="utf-8"?>
<ds:datastoreItem xmlns:ds="http://schemas.openxmlformats.org/officeDocument/2006/customXml" ds:itemID="{25E46BBF-4C3D-4E8D-A406-9858D29051A2}"/>
</file>

<file path=customXml/itemProps3.xml><?xml version="1.0" encoding="utf-8"?>
<ds:datastoreItem xmlns:ds="http://schemas.openxmlformats.org/officeDocument/2006/customXml" ds:itemID="{62391610-AB0C-4343-AE34-D5A7AF1410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2025-11-24T11:51:43Z</dcterms:created>
  <dcterms:modified xsi:type="dcterms:W3CDTF">2025-11-24T11:51:44Z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